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4464" yWindow="0" windowWidth="22152" windowHeight="11232" activeTab="0"/>
  </bookViews>
  <sheets>
    <sheet name="Worksheet" sheetId="1" r:id="rId1"/>
    <sheet name="Backup Data" sheetId="2" r:id="rId2"/>
  </sheets>
  <definedNames>
    <definedName name="_xlnm.Print_Area" localSheetId="0">'Worksheet'!$A$1:$J$47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<sst xmlns="http://schemas.openxmlformats.org/spreadsheetml/2006/main" count="200" uniqueCount="122">
  <si>
    <t>Water Efficienct Landscape Worksheet</t>
  </si>
  <si>
    <t>This worksheet is filled out by the project applicant and it is a required item of the Landscape Documentation Package.</t>
  </si>
  <si>
    <t>ETo</t>
  </si>
  <si>
    <t>Plant Factor (PF)</t>
  </si>
  <si>
    <t>ETAF (PF/IE)</t>
  </si>
  <si>
    <t>ETAF x Area</t>
  </si>
  <si>
    <t xml:space="preserve">Reference Evapotranspiration (ETo): </t>
  </si>
  <si>
    <t>Regular Landscape Areas</t>
  </si>
  <si>
    <t>Location</t>
  </si>
  <si>
    <t>Front</t>
  </si>
  <si>
    <t>Back</t>
  </si>
  <si>
    <t>Left Side</t>
  </si>
  <si>
    <t>Right Side</t>
  </si>
  <si>
    <t>Parkway</t>
  </si>
  <si>
    <t>Lawn</t>
  </si>
  <si>
    <t>Select</t>
  </si>
  <si>
    <t>Irrigation Method</t>
  </si>
  <si>
    <t>Landscape Area (sq-ft)</t>
  </si>
  <si>
    <t>Special Landscape Area</t>
  </si>
  <si>
    <t>Regular Landscpae Area</t>
  </si>
  <si>
    <t>ETWU Total</t>
  </si>
  <si>
    <t>SLA-1</t>
  </si>
  <si>
    <t>SLA-2</t>
  </si>
  <si>
    <t>SLA-3</t>
  </si>
  <si>
    <t>SLA-4</t>
  </si>
  <si>
    <t>SLA-5</t>
  </si>
  <si>
    <t>Hydrozone #/Planting Description</t>
  </si>
  <si>
    <t>Irrigation Efficiency (IE)</t>
  </si>
  <si>
    <t>Estimated Total Water Use (ETWU)</t>
  </si>
  <si>
    <t>Totals</t>
  </si>
  <si>
    <t>Landscape Area Sector Type:</t>
  </si>
  <si>
    <t>Landscape area sector</t>
  </si>
  <si>
    <t>Residential</t>
  </si>
  <si>
    <t>Non-Residential</t>
  </si>
  <si>
    <t>Sitewide ETAF</t>
  </si>
  <si>
    <t>Maximum Allowed Water Allowance (MAWA)</t>
  </si>
  <si>
    <t>Average</t>
  </si>
  <si>
    <t>Total</t>
  </si>
  <si>
    <t>Average ETAF for Regular Landscape Areas:</t>
  </si>
  <si>
    <t>Total Landscape Area</t>
  </si>
  <si>
    <t>Other</t>
  </si>
  <si>
    <t>Special landscape area</t>
  </si>
  <si>
    <t xml:space="preserve">Fill in all colored cells. </t>
  </si>
  <si>
    <t>add dropdown self depcription location</t>
  </si>
  <si>
    <t>One worksheet complete for point  of connection (water meter).*</t>
  </si>
  <si>
    <t>Spray nozzles</t>
  </si>
  <si>
    <t>High efficiency spray nozzles</t>
  </si>
  <si>
    <t>Multi stream/Multi trajectory rotary (MSMT) nozzles</t>
  </si>
  <si>
    <t>Stream rotor nozzle</t>
  </si>
  <si>
    <t>Microspray</t>
  </si>
  <si>
    <t>Bubblers</t>
  </si>
  <si>
    <t>Drip emitter</t>
  </si>
  <si>
    <t xml:space="preserve">Subsurface drip </t>
  </si>
  <si>
    <t>Efficiency</t>
  </si>
  <si>
    <t>Plant Factor</t>
  </si>
  <si>
    <t>Very low water use plant</t>
  </si>
  <si>
    <t>Low water use plant</t>
  </si>
  <si>
    <t>Medium water use plant</t>
  </si>
  <si>
    <t>High water use plant</t>
  </si>
  <si>
    <t>Pool, spa, or other water feature</t>
  </si>
  <si>
    <t>Select your city:</t>
  </si>
  <si>
    <t xml:space="preserve">City </t>
  </si>
  <si>
    <t>Aliso Viejo</t>
  </si>
  <si>
    <t>Anaheim</t>
  </si>
  <si>
    <t>Atwood</t>
  </si>
  <si>
    <t>Balboa</t>
  </si>
  <si>
    <t>Balboa Island</t>
  </si>
  <si>
    <t>Brea</t>
  </si>
  <si>
    <t>Buena Park</t>
  </si>
  <si>
    <t>Capistrano Beach</t>
  </si>
  <si>
    <t>Corona Del Mar</t>
  </si>
  <si>
    <t>Costa Mesa</t>
  </si>
  <si>
    <t>Coto De Caza</t>
  </si>
  <si>
    <t>Cypress</t>
  </si>
  <si>
    <t>Dana Point</t>
  </si>
  <si>
    <t>El Modena</t>
  </si>
  <si>
    <t>Foothill Ranch</t>
  </si>
  <si>
    <t>Fountain Valley</t>
  </si>
  <si>
    <t>Fullerton</t>
  </si>
  <si>
    <t>Garden Grove</t>
  </si>
  <si>
    <t>Huntington Beach</t>
  </si>
  <si>
    <t>Irvine (North)</t>
  </si>
  <si>
    <t>Irvine (South)</t>
  </si>
  <si>
    <t>La Habra</t>
  </si>
  <si>
    <t>La Palma</t>
  </si>
  <si>
    <t>Ladera Ranch</t>
  </si>
  <si>
    <t>Laguna (South)</t>
  </si>
  <si>
    <t>Laguna Beach</t>
  </si>
  <si>
    <t>Laguna Niguel</t>
  </si>
  <si>
    <t>Laguna Woods</t>
  </si>
  <si>
    <t>Lake Forest</t>
  </si>
  <si>
    <t>Lido Isle</t>
  </si>
  <si>
    <t>Los Alamitos</t>
  </si>
  <si>
    <t>Midway City</t>
  </si>
  <si>
    <t>Mission Viejo</t>
  </si>
  <si>
    <t>Monarch Bay</t>
  </si>
  <si>
    <t>Newport Beach</t>
  </si>
  <si>
    <t>Orange</t>
  </si>
  <si>
    <t>Placentia</t>
  </si>
  <si>
    <t>Rancho Santa Margarita</t>
  </si>
  <si>
    <t>Rossmoor</t>
  </si>
  <si>
    <t>San Clemente</t>
  </si>
  <si>
    <t>San Juan Capistrano</t>
  </si>
  <si>
    <t>Santa Ana</t>
  </si>
  <si>
    <t>Seal Beach</t>
  </si>
  <si>
    <t>Silverado Canyon</t>
  </si>
  <si>
    <t>Stanton</t>
  </si>
  <si>
    <t>Sunset Beach</t>
  </si>
  <si>
    <t>Surfside</t>
  </si>
  <si>
    <t>Trabuco Canyon</t>
  </si>
  <si>
    <t>Tustin</t>
  </si>
  <si>
    <t>Villa Park</t>
  </si>
  <si>
    <t>Westminster</t>
  </si>
  <si>
    <t>Yorba Linda</t>
  </si>
  <si>
    <t>Pool/Fountain fill</t>
  </si>
  <si>
    <t>---</t>
  </si>
  <si>
    <t>Active play area</t>
  </si>
  <si>
    <t>Edible garden</t>
  </si>
  <si>
    <t>Recycled water area</t>
  </si>
  <si>
    <t>Urban forest</t>
  </si>
  <si>
    <t>Project name or address:</t>
  </si>
  <si>
    <t xml:space="preserve">* If muliple points of connection worksheets are submitted either 1) each must be in compliance or
   2) a worksheet for the total project area must be in compliance.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</si>
</sst>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71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Cambria"/>
      <family val="1"/>
    </font>
    <font>
      <sz val="11"/>
      <color theme="1"/>
      <name val="Castellar"/>
      <family val="1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0" xfId="0" applyFill="1" applyBorder="1" applyAlignment="1">
      <alignment horizontal="center"/>
    </xf>
    <xf numFmtId="164" fontId="0" fillId="0" borderId="0" xfId="18" applyNumberFormat="1" applyFont="1" applyFill="1" applyBorder="1"/>
    <xf numFmtId="164" fontId="0" fillId="0" borderId="0" xfId="18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171" fontId="0" fillId="0" borderId="1" xfId="0" applyNumberFormat="1" applyFill="1" applyBorder="1" applyAlignment="1" applyProtection="1">
      <alignment horizontal="center"/>
      <protection hidden="1"/>
    </xf>
    <xf numFmtId="164" fontId="0" fillId="3" borderId="1" xfId="18" applyNumberFormat="1" applyFont="1" applyFill="1" applyBorder="1" applyAlignment="1" applyProtection="1">
      <alignment wrapText="1"/>
      <protection locked="0"/>
    </xf>
    <xf numFmtId="164" fontId="0" fillId="3" borderId="7" xfId="18" applyNumberFormat="1" applyFont="1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2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horizontal="center" wrapText="1"/>
      <protection locked="0"/>
    </xf>
    <xf numFmtId="0" fontId="0" fillId="7" borderId="14" xfId="0" applyFill="1" applyBorder="1" applyAlignment="1" applyProtection="1">
      <alignment horizontal="center" wrapText="1"/>
      <protection locked="0"/>
    </xf>
    <xf numFmtId="0" fontId="0" fillId="8" borderId="13" xfId="0" applyFill="1" applyBorder="1" applyAlignment="1" applyProtection="1">
      <alignment horizontal="center" wrapText="1"/>
      <protection locked="0"/>
    </xf>
    <xf numFmtId="0" fontId="0" fillId="8" borderId="14" xfId="0" applyFill="1" applyBorder="1" applyAlignment="1" applyProtection="1">
      <alignment horizontal="center" wrapText="1"/>
      <protection locked="0"/>
    </xf>
    <xf numFmtId="0" fontId="0" fillId="9" borderId="15" xfId="0" applyFill="1" applyBorder="1" applyAlignment="1" applyProtection="1">
      <alignment horizontal="center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hidden="1"/>
    </xf>
    <xf numFmtId="164" fontId="8" fillId="0" borderId="17" xfId="18" applyNumberFormat="1" applyFont="1" applyFill="1" applyBorder="1" applyAlignment="1" applyProtection="1">
      <alignment horizontal="center"/>
      <protection hidden="1"/>
    </xf>
    <xf numFmtId="1" fontId="8" fillId="0" borderId="18" xfId="0" applyNumberFormat="1" applyFont="1" applyFill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64" fontId="0" fillId="0" borderId="1" xfId="18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64" fontId="8" fillId="0" borderId="1" xfId="18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64" fontId="0" fillId="0" borderId="1" xfId="18" applyNumberFormat="1" applyFont="1" applyFill="1" applyBorder="1" applyAlignment="1" applyProtection="1">
      <alignment horizontal="right"/>
      <protection hidden="1"/>
    </xf>
    <xf numFmtId="2" fontId="0" fillId="0" borderId="1" xfId="0" applyNumberFormat="1" applyFont="1" applyFill="1" applyBorder="1" applyAlignment="1" applyProtection="1">
      <alignment horizontal="right"/>
      <protection hidden="1"/>
    </xf>
    <xf numFmtId="171" fontId="0" fillId="0" borderId="15" xfId="0" applyNumberFormat="1" applyFill="1" applyBorder="1" applyAlignment="1" applyProtection="1">
      <alignment horizontal="center"/>
      <protection hidden="1"/>
    </xf>
    <xf numFmtId="0" fontId="2" fillId="0" borderId="19" xfId="0" applyFont="1" applyBorder="1" applyProtection="1"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 quotePrefix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 quotePrefix="1">
      <protection hidden="1"/>
    </xf>
    <xf numFmtId="171" fontId="0" fillId="0" borderId="0" xfId="0" applyNumberFormat="1" applyAlignment="1" applyProtection="1">
      <alignment horizontal="left"/>
      <protection hidden="1"/>
    </xf>
    <xf numFmtId="0" fontId="0" fillId="0" borderId="0" xfId="15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 topLeftCell="A1">
      <selection activeCell="J4" sqref="J4"/>
    </sheetView>
  </sheetViews>
  <sheetFormatPr defaultColWidth="9.140625" defaultRowHeight="15"/>
  <cols>
    <col min="1" max="1" width="11.421875" style="0" customWidth="1"/>
    <col min="2" max="2" width="25.57421875" style="0" customWidth="1"/>
    <col min="3" max="3" width="11.421875" style="0" customWidth="1"/>
    <col min="4" max="4" width="11.140625" style="0" customWidth="1"/>
    <col min="5" max="5" width="15.00390625" style="0" customWidth="1"/>
    <col min="6" max="6" width="10.421875" style="0" customWidth="1"/>
    <col min="8" max="8" width="10.7109375" style="0" customWidth="1"/>
    <col min="9" max="9" width="10.421875" style="0" customWidth="1"/>
    <col min="10" max="10" width="17.140625" style="0" customWidth="1"/>
  </cols>
  <sheetData>
    <row r="1" spans="1:10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7.4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 thickBot="1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</row>
    <row r="7" spans="2:10" ht="15" thickBot="1">
      <c r="B7" s="6" t="s">
        <v>60</v>
      </c>
      <c r="C7" s="47" t="s">
        <v>15</v>
      </c>
      <c r="H7" s="6" t="s">
        <v>120</v>
      </c>
      <c r="I7" s="43"/>
      <c r="J7" s="44"/>
    </row>
    <row r="8" spans="1:10" ht="15" thickBot="1">
      <c r="A8" s="1"/>
      <c r="B8" s="6" t="s">
        <v>6</v>
      </c>
      <c r="C8" s="59" t="str">
        <f ca="1">OFFSET('Backup Data'!A1,MATCH(C7,'Backup Data'!A2:A55,0),1)</f>
        <v>---</v>
      </c>
      <c r="H8" s="6" t="s">
        <v>30</v>
      </c>
      <c r="I8" s="45" t="s">
        <v>115</v>
      </c>
      <c r="J8" s="46"/>
    </row>
    <row r="10" spans="1:10" s="2" customFormat="1" ht="48.6" customHeight="1">
      <c r="A10" s="3"/>
      <c r="B10" s="4" t="s">
        <v>26</v>
      </c>
      <c r="C10" s="4" t="s">
        <v>8</v>
      </c>
      <c r="D10" s="4" t="s">
        <v>3</v>
      </c>
      <c r="E10" s="4" t="s">
        <v>16</v>
      </c>
      <c r="F10" s="4" t="s">
        <v>27</v>
      </c>
      <c r="G10" s="4" t="s">
        <v>4</v>
      </c>
      <c r="H10" s="4" t="s">
        <v>17</v>
      </c>
      <c r="I10" s="4" t="s">
        <v>5</v>
      </c>
      <c r="J10" s="4" t="s">
        <v>28</v>
      </c>
    </row>
    <row r="11" spans="1:10" s="2" customFormat="1" ht="15.6" customHeight="1">
      <c r="A11" s="34" t="s">
        <v>19</v>
      </c>
      <c r="B11" s="34"/>
      <c r="C11" s="34"/>
      <c r="D11" s="35"/>
      <c r="E11" s="34"/>
      <c r="F11" s="34"/>
      <c r="G11" s="34"/>
      <c r="H11" s="34"/>
      <c r="I11" s="34"/>
      <c r="J11" s="34"/>
    </row>
    <row r="12" spans="1:10" ht="15">
      <c r="A12" s="5">
        <v>1</v>
      </c>
      <c r="B12" s="40" t="s">
        <v>15</v>
      </c>
      <c r="C12" s="41" t="s">
        <v>15</v>
      </c>
      <c r="D12" s="36" t="str">
        <f ca="1">OFFSET('Backup Data'!$C$1,MATCH(B12,'Backup Data'!$C$2:$C$9,0),1)</f>
        <v>---</v>
      </c>
      <c r="E12" s="39" t="s">
        <v>15</v>
      </c>
      <c r="F12" s="36" t="str">
        <f ca="1">OFFSET('Backup Data'!$F$1,MATCH(E12,'Backup Data'!$F$2:$F$12,0),1)</f>
        <v>---</v>
      </c>
      <c r="G12" s="51" t="str">
        <f ca="1">IF(F12&lt;&gt;"---",D12/F12,"")</f>
        <v/>
      </c>
      <c r="H12" s="37"/>
      <c r="I12" s="52" t="str">
        <f ca="1">IF(F12&lt;&gt;"---",G12*H12,"")</f>
        <v/>
      </c>
      <c r="J12" s="53" t="str">
        <f ca="1">IF(F12&lt;&gt;"---",$C$8*0.62*I12,"")</f>
        <v/>
      </c>
    </row>
    <row r="13" spans="1:10" ht="15">
      <c r="A13" s="5">
        <v>2</v>
      </c>
      <c r="B13" s="40" t="s">
        <v>115</v>
      </c>
      <c r="C13" s="42" t="s">
        <v>115</v>
      </c>
      <c r="D13" s="36" t="str">
        <f ca="1">OFFSET('Backup Data'!$C$1,MATCH(B13,'Backup Data'!$C$2:$C$9,0),1)</f>
        <v>---</v>
      </c>
      <c r="E13" s="39" t="s">
        <v>115</v>
      </c>
      <c r="F13" s="36" t="str">
        <f ca="1">OFFSET('Backup Data'!$F$1,MATCH(E13,'Backup Data'!$F$2:$F$12,0),1)</f>
        <v>---</v>
      </c>
      <c r="G13" s="51" t="str">
        <f ca="1">IF(F13&lt;&gt;"---",D13/F13,"")</f>
        <v/>
      </c>
      <c r="H13" s="37"/>
      <c r="I13" s="52" t="str">
        <f ca="1">IF(F13&lt;&gt;"---",G13*H13,"")</f>
        <v/>
      </c>
      <c r="J13" s="53" t="str">
        <f ca="1">IF(F13&lt;&gt;"---",$C$8*0.62*I13,"")</f>
        <v/>
      </c>
    </row>
    <row r="14" spans="1:12" ht="15.6" customHeight="1">
      <c r="A14" s="5">
        <v>3</v>
      </c>
      <c r="B14" s="40" t="s">
        <v>115</v>
      </c>
      <c r="C14" s="42" t="s">
        <v>115</v>
      </c>
      <c r="D14" s="36" t="str">
        <f ca="1">OFFSET('Backup Data'!$C$1,MATCH(B14,'Backup Data'!$C$2:$C$9,0),1)</f>
        <v>---</v>
      </c>
      <c r="E14" s="39" t="s">
        <v>115</v>
      </c>
      <c r="F14" s="36" t="str">
        <f ca="1">OFFSET('Backup Data'!$F$1,MATCH(E14,'Backup Data'!$F$2:$F$12,0),1)</f>
        <v>---</v>
      </c>
      <c r="G14" s="51" t="str">
        <f ca="1">IF(F14&lt;&gt;"---",D14/F14,"")</f>
        <v/>
      </c>
      <c r="H14" s="37"/>
      <c r="I14" s="52" t="str">
        <f ca="1">IF(F14&lt;&gt;"---",G14*H14,"")</f>
        <v/>
      </c>
      <c r="J14" s="53" t="str">
        <f ca="1">IF(F14&lt;&gt;"---",$C$8*0.62*I14,"")</f>
        <v/>
      </c>
      <c r="L14" s="2"/>
    </row>
    <row r="15" spans="1:10" ht="15">
      <c r="A15" s="5">
        <v>4</v>
      </c>
      <c r="B15" s="40" t="s">
        <v>115</v>
      </c>
      <c r="C15" s="42" t="s">
        <v>115</v>
      </c>
      <c r="D15" s="36" t="str">
        <f ca="1">OFFSET('Backup Data'!$C$1,MATCH(B15,'Backup Data'!$C$2:$C$9,0),1)</f>
        <v>---</v>
      </c>
      <c r="E15" s="39" t="s">
        <v>115</v>
      </c>
      <c r="F15" s="36" t="str">
        <f ca="1">OFFSET('Backup Data'!$F$1,MATCH(E15,'Backup Data'!$F$2:$F$12,0),1)</f>
        <v>---</v>
      </c>
      <c r="G15" s="51" t="str">
        <f ca="1">IF(F15&lt;&gt;"---",D15/F15,"")</f>
        <v/>
      </c>
      <c r="H15" s="37"/>
      <c r="I15" s="52" t="str">
        <f ca="1">IF(F15&lt;&gt;"---",G15*H15,"")</f>
        <v/>
      </c>
      <c r="J15" s="53" t="str">
        <f ca="1">IF(F15&lt;&gt;"---",$C$8*0.62*I15,"")</f>
        <v/>
      </c>
    </row>
    <row r="16" spans="1:10" ht="15">
      <c r="A16" s="5">
        <v>5</v>
      </c>
      <c r="B16" s="40" t="s">
        <v>115</v>
      </c>
      <c r="C16" s="42" t="s">
        <v>115</v>
      </c>
      <c r="D16" s="36" t="str">
        <f ca="1">OFFSET('Backup Data'!$C$1,MATCH(B16,'Backup Data'!$C$2:$C$9,0),1)</f>
        <v>---</v>
      </c>
      <c r="E16" s="39" t="s">
        <v>115</v>
      </c>
      <c r="F16" s="36" t="str">
        <f ca="1">OFFSET('Backup Data'!$F$1,MATCH(E16,'Backup Data'!$F$2:$F$12,0),1)</f>
        <v>---</v>
      </c>
      <c r="G16" s="51" t="str">
        <f ca="1">IF(F16&lt;&gt;"---",D16/F16,"")</f>
        <v/>
      </c>
      <c r="H16" s="37"/>
      <c r="I16" s="52" t="str">
        <f ca="1">IF(F16&lt;&gt;"---",G16*H16,"")</f>
        <v/>
      </c>
      <c r="J16" s="53" t="str">
        <f ca="1">IF(F16&lt;&gt;"---",$C$8*0.62*I16,"")</f>
        <v/>
      </c>
    </row>
    <row r="17" spans="1:10" ht="15">
      <c r="A17" s="5">
        <v>6</v>
      </c>
      <c r="B17" s="40" t="s">
        <v>115</v>
      </c>
      <c r="C17" s="42" t="s">
        <v>115</v>
      </c>
      <c r="D17" s="36" t="str">
        <f ca="1">OFFSET('Backup Data'!$C$1,MATCH(B17,'Backup Data'!$C$2:$C$9,0),1)</f>
        <v>---</v>
      </c>
      <c r="E17" s="39" t="s">
        <v>115</v>
      </c>
      <c r="F17" s="36" t="str">
        <f ca="1">OFFSET('Backup Data'!$F$1,MATCH(E17,'Backup Data'!$F$2:$F$12,0),1)</f>
        <v>---</v>
      </c>
      <c r="G17" s="51" t="str">
        <f ca="1">IF(F17&lt;&gt;"---",D17/F17,"")</f>
        <v/>
      </c>
      <c r="H17" s="37"/>
      <c r="I17" s="52" t="str">
        <f ca="1">IF(F17&lt;&gt;"---",G17*H17,"")</f>
        <v/>
      </c>
      <c r="J17" s="53" t="str">
        <f ca="1">IF(F17&lt;&gt;"---",$C$8*0.62*I17,"")</f>
        <v/>
      </c>
    </row>
    <row r="18" spans="1:10" ht="15">
      <c r="A18" s="5">
        <v>7</v>
      </c>
      <c r="B18" s="40" t="s">
        <v>115</v>
      </c>
      <c r="C18" s="42" t="s">
        <v>115</v>
      </c>
      <c r="D18" s="36" t="str">
        <f ca="1">OFFSET('Backup Data'!$C$1,MATCH(B18,'Backup Data'!$C$2:$C$9,0),1)</f>
        <v>---</v>
      </c>
      <c r="E18" s="39" t="s">
        <v>115</v>
      </c>
      <c r="F18" s="36" t="str">
        <f ca="1">OFFSET('Backup Data'!$F$1,MATCH(E18,'Backup Data'!$F$2:$F$12,0),1)</f>
        <v>---</v>
      </c>
      <c r="G18" s="51" t="str">
        <f ca="1">IF(F18&lt;&gt;"---",D18/F18,"")</f>
        <v/>
      </c>
      <c r="H18" s="37"/>
      <c r="I18" s="52" t="str">
        <f ca="1">IF(F18&lt;&gt;"---",G18*H18,"")</f>
        <v/>
      </c>
      <c r="J18" s="53" t="str">
        <f ca="1">IF(F18&lt;&gt;"---",$C$8*0.62*I18,"")</f>
        <v/>
      </c>
    </row>
    <row r="19" spans="1:10" ht="15">
      <c r="A19" s="5">
        <v>8</v>
      </c>
      <c r="B19" s="40" t="s">
        <v>115</v>
      </c>
      <c r="C19" s="42" t="s">
        <v>115</v>
      </c>
      <c r="D19" s="36" t="str">
        <f ca="1">OFFSET('Backup Data'!$C$1,MATCH(B19,'Backup Data'!$C$2:$C$9,0),1)</f>
        <v>---</v>
      </c>
      <c r="E19" s="39" t="s">
        <v>115</v>
      </c>
      <c r="F19" s="36" t="str">
        <f ca="1">OFFSET('Backup Data'!$F$1,MATCH(E19,'Backup Data'!$F$2:$F$12,0),1)</f>
        <v>---</v>
      </c>
      <c r="G19" s="51" t="str">
        <f ca="1">IF(F19&lt;&gt;"---",D19/F19,"")</f>
        <v/>
      </c>
      <c r="H19" s="37"/>
      <c r="I19" s="52" t="str">
        <f ca="1">IF(F19&lt;&gt;"---",G19*H19,"")</f>
        <v/>
      </c>
      <c r="J19" s="53" t="str">
        <f ca="1">IF(F19&lt;&gt;"---",$C$8*0.62*I19,"")</f>
        <v/>
      </c>
    </row>
    <row r="20" spans="1:10" ht="15">
      <c r="A20" s="5">
        <v>9</v>
      </c>
      <c r="B20" s="40" t="s">
        <v>115</v>
      </c>
      <c r="C20" s="42" t="s">
        <v>115</v>
      </c>
      <c r="D20" s="36" t="str">
        <f ca="1">OFFSET('Backup Data'!$C$1,MATCH(B20,'Backup Data'!$C$2:$C$9,0),1)</f>
        <v>---</v>
      </c>
      <c r="E20" s="39" t="s">
        <v>115</v>
      </c>
      <c r="F20" s="36" t="str">
        <f ca="1">OFFSET('Backup Data'!$F$1,MATCH(E20,'Backup Data'!$F$2:$F$12,0),1)</f>
        <v>---</v>
      </c>
      <c r="G20" s="51" t="str">
        <f ca="1">IF(F20&lt;&gt;"---",D20/F20,"")</f>
        <v/>
      </c>
      <c r="H20" s="37"/>
      <c r="I20" s="52" t="str">
        <f ca="1">IF(F20&lt;&gt;"---",G20*H20,"")</f>
        <v/>
      </c>
      <c r="J20" s="53" t="str">
        <f ca="1">IF(F20&lt;&gt;"---",$C$8*0.62*I20,"")</f>
        <v/>
      </c>
    </row>
    <row r="21" spans="1:10" ht="15">
      <c r="A21" s="5">
        <v>10</v>
      </c>
      <c r="B21" s="40" t="s">
        <v>115</v>
      </c>
      <c r="C21" s="42" t="s">
        <v>115</v>
      </c>
      <c r="D21" s="36" t="str">
        <f ca="1">OFFSET('Backup Data'!$C$1,MATCH(B21,'Backup Data'!$C$2:$C$9,0),1)</f>
        <v>---</v>
      </c>
      <c r="E21" s="39" t="s">
        <v>115</v>
      </c>
      <c r="F21" s="36" t="str">
        <f ca="1">OFFSET('Backup Data'!$F$1,MATCH(E21,'Backup Data'!$F$2:$F$12,0),1)</f>
        <v>---</v>
      </c>
      <c r="G21" s="51" t="str">
        <f ca="1">IF(F21&lt;&gt;"---",D21/F21,"")</f>
        <v/>
      </c>
      <c r="H21" s="37"/>
      <c r="I21" s="52" t="str">
        <f ca="1">IF(F21&lt;&gt;"---",G21*H21,"")</f>
        <v/>
      </c>
      <c r="J21" s="53" t="str">
        <f ca="1">IF(F21&lt;&gt;"---",$C$8*0.62*I21,"")</f>
        <v/>
      </c>
    </row>
    <row r="22" spans="1:10" ht="15">
      <c r="A22" s="21">
        <v>11</v>
      </c>
      <c r="B22" s="40" t="s">
        <v>115</v>
      </c>
      <c r="C22" s="42" t="s">
        <v>115</v>
      </c>
      <c r="D22" s="36" t="str">
        <f ca="1">OFFSET('Backup Data'!$C$1,MATCH(B22,'Backup Data'!$C$2:$C$9,0),1)</f>
        <v>---</v>
      </c>
      <c r="E22" s="39" t="s">
        <v>115</v>
      </c>
      <c r="F22" s="36" t="str">
        <f ca="1">OFFSET('Backup Data'!$F$1,MATCH(E22,'Backup Data'!$F$2:$F$12,0),1)</f>
        <v>---</v>
      </c>
      <c r="G22" s="51" t="str">
        <f ca="1">IF(F22&lt;&gt;"---",D22/F22,"")</f>
        <v/>
      </c>
      <c r="H22" s="38"/>
      <c r="I22" s="52" t="str">
        <f ca="1">IF(F22&lt;&gt;"---",G22*H22,"")</f>
        <v/>
      </c>
      <c r="J22" s="53" t="str">
        <f ca="1">IF(F22&lt;&gt;"---",$C$8*0.62*I22,"")</f>
        <v/>
      </c>
    </row>
    <row r="23" spans="1:10" ht="15">
      <c r="A23" s="21">
        <v>12</v>
      </c>
      <c r="B23" s="40" t="s">
        <v>115</v>
      </c>
      <c r="C23" s="42" t="s">
        <v>115</v>
      </c>
      <c r="D23" s="36" t="str">
        <f ca="1">OFFSET('Backup Data'!$C$1,MATCH(B23,'Backup Data'!$C$2:$C$9,0),1)</f>
        <v>---</v>
      </c>
      <c r="E23" s="39" t="s">
        <v>115</v>
      </c>
      <c r="F23" s="36" t="str">
        <f ca="1">OFFSET('Backup Data'!$F$1,MATCH(E23,'Backup Data'!$F$2:$F$12,0),1)</f>
        <v>---</v>
      </c>
      <c r="G23" s="51" t="str">
        <f ca="1">IF(F23&lt;&gt;"---",D23/F23,"")</f>
        <v/>
      </c>
      <c r="H23" s="38"/>
      <c r="I23" s="52" t="str">
        <f ca="1">IF(F23&lt;&gt;"---",G23*H23,"")</f>
        <v/>
      </c>
      <c r="J23" s="53" t="str">
        <f ca="1">IF(F23&lt;&gt;"---",$C$8*0.62*I23,"")</f>
        <v/>
      </c>
    </row>
    <row r="24" spans="1:10" ht="15">
      <c r="A24" s="21">
        <v>13</v>
      </c>
      <c r="B24" s="40" t="s">
        <v>115</v>
      </c>
      <c r="C24" s="42" t="s">
        <v>115</v>
      </c>
      <c r="D24" s="36" t="str">
        <f ca="1">OFFSET('Backup Data'!$C$1,MATCH(B24,'Backup Data'!$C$2:$C$9,0),1)</f>
        <v>---</v>
      </c>
      <c r="E24" s="39" t="s">
        <v>115</v>
      </c>
      <c r="F24" s="36" t="str">
        <f ca="1">OFFSET('Backup Data'!$F$1,MATCH(E24,'Backup Data'!$F$2:$F$12,0),1)</f>
        <v>---</v>
      </c>
      <c r="G24" s="51" t="str">
        <f ca="1">IF(F24&lt;&gt;"---",D24/F24,"")</f>
        <v/>
      </c>
      <c r="H24" s="38"/>
      <c r="I24" s="52" t="str">
        <f ca="1">IF(F24&lt;&gt;"---",G24*H24,"")</f>
        <v/>
      </c>
      <c r="J24" s="53" t="str">
        <f ca="1">IF(F24&lt;&gt;"---",$C$8*0.62*I24,"")</f>
        <v/>
      </c>
    </row>
    <row r="25" spans="1:10" ht="15">
      <c r="A25" s="21">
        <v>14</v>
      </c>
      <c r="B25" s="40" t="s">
        <v>115</v>
      </c>
      <c r="C25" s="42" t="s">
        <v>115</v>
      </c>
      <c r="D25" s="36" t="str">
        <f ca="1">OFFSET('Backup Data'!$C$1,MATCH(B25,'Backup Data'!$C$2:$C$9,0),1)</f>
        <v>---</v>
      </c>
      <c r="E25" s="39" t="s">
        <v>115</v>
      </c>
      <c r="F25" s="36" t="str">
        <f ca="1">OFFSET('Backup Data'!$F$1,MATCH(E25,'Backup Data'!$F$2:$F$12,0),1)</f>
        <v>---</v>
      </c>
      <c r="G25" s="51" t="str">
        <f ca="1">IF(F25&lt;&gt;"---",D25/F25,"")</f>
        <v/>
      </c>
      <c r="H25" s="38"/>
      <c r="I25" s="52" t="str">
        <f ca="1">IF(F25&lt;&gt;"---",G25*H25,"")</f>
        <v/>
      </c>
      <c r="J25" s="53" t="str">
        <f ca="1">IF(F25&lt;&gt;"---",$C$8*0.62*I25,"")</f>
        <v/>
      </c>
    </row>
    <row r="26" spans="1:10" ht="15">
      <c r="A26" s="5">
        <v>15</v>
      </c>
      <c r="B26" s="40" t="s">
        <v>115</v>
      </c>
      <c r="C26" s="42" t="s">
        <v>115</v>
      </c>
      <c r="D26" s="36" t="str">
        <f ca="1">OFFSET('Backup Data'!$C$1,MATCH(B26,'Backup Data'!$C$2:$C$9,0),1)</f>
        <v>---</v>
      </c>
      <c r="E26" s="39" t="s">
        <v>115</v>
      </c>
      <c r="F26" s="36" t="str">
        <f ca="1">OFFSET('Backup Data'!$F$1,MATCH(E26,'Backup Data'!$F$2:$F$12,0),1)</f>
        <v>---</v>
      </c>
      <c r="G26" s="51" t="str">
        <f ca="1">IF(F26&lt;&gt;"---",D26/F26,"")</f>
        <v/>
      </c>
      <c r="H26" s="37"/>
      <c r="I26" s="52" t="str">
        <f ca="1">IF(F26&lt;&gt;"---",G26*H26,"")</f>
        <v/>
      </c>
      <c r="J26" s="53" t="str">
        <f ca="1">IF(F26&lt;&gt;"---",$C$8*0.62*I26,"")</f>
        <v/>
      </c>
    </row>
    <row r="27" spans="1:10" ht="3" customHeight="1" thickBot="1">
      <c r="A27" s="14"/>
      <c r="B27" s="14"/>
      <c r="C27" s="14"/>
      <c r="D27" s="14"/>
      <c r="E27" s="14"/>
      <c r="F27" s="14"/>
      <c r="G27" s="15"/>
      <c r="H27" s="23"/>
      <c r="I27" s="16"/>
      <c r="J27" s="16"/>
    </row>
    <row r="28" spans="1:10" ht="13.2" customHeight="1">
      <c r="A28" s="14"/>
      <c r="B28" s="14"/>
      <c r="C28" s="14"/>
      <c r="D28" s="14"/>
      <c r="E28" s="14"/>
      <c r="F28" s="14"/>
      <c r="G28" s="25" t="s">
        <v>36</v>
      </c>
      <c r="H28" s="26" t="s">
        <v>37</v>
      </c>
      <c r="I28" s="27" t="s">
        <v>37</v>
      </c>
      <c r="J28" s="16"/>
    </row>
    <row r="29" spans="1:10" ht="15" thickBot="1">
      <c r="A29" s="14"/>
      <c r="B29" s="14"/>
      <c r="C29" s="14"/>
      <c r="D29" s="14" t="s">
        <v>43</v>
      </c>
      <c r="E29" s="14"/>
      <c r="F29" s="14"/>
      <c r="G29" s="48" t="e">
        <f ca="1">I29/H29</f>
        <v>#DIV/0!</v>
      </c>
      <c r="H29" s="49">
        <f>SUM(H12:H26)</f>
        <v>0</v>
      </c>
      <c r="I29" s="50">
        <f ca="1">SUM(I12:I26)</f>
        <v>0</v>
      </c>
      <c r="J29" s="16" t="str">
        <f>IF(F29&gt;0,$C$8*0.62*I29,"")</f>
        <v/>
      </c>
    </row>
    <row r="30" spans="1:10" ht="22.95" customHeight="1">
      <c r="A30" s="14"/>
      <c r="B30" s="14"/>
      <c r="C30" s="14"/>
      <c r="D30" s="14"/>
      <c r="E30" s="14"/>
      <c r="F30" s="14"/>
      <c r="I30" s="17" t="s">
        <v>38</v>
      </c>
      <c r="J30" s="56" t="b">
        <f>IF(I8="Residential",IF(G29&gt;0.55,"Not in Compliance","In Compliance"),IF(I8="Non-Residential",IF(G29&gt;0.45,"Not in Compliance","In Compliance")))</f>
        <v>0</v>
      </c>
    </row>
    <row r="31" spans="1:9" ht="15">
      <c r="A31" s="14"/>
      <c r="B31" s="14"/>
      <c r="C31" s="14"/>
      <c r="D31" s="14"/>
      <c r="E31" s="14"/>
      <c r="F31" s="14"/>
      <c r="I31" s="17"/>
    </row>
    <row r="32" spans="1:10" ht="15">
      <c r="A32" s="33" t="s">
        <v>18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5">
      <c r="A33" s="7" t="s">
        <v>21</v>
      </c>
      <c r="B33" s="40" t="s">
        <v>15</v>
      </c>
      <c r="C33" s="41" t="s">
        <v>15</v>
      </c>
      <c r="D33" s="8"/>
      <c r="E33" s="9"/>
      <c r="F33" s="10"/>
      <c r="G33" s="54" t="str">
        <f>IF(OR(B33="---",B33="Select"),"",1)</f>
        <v/>
      </c>
      <c r="H33" s="37"/>
      <c r="I33" s="53" t="str">
        <f>IF(AND(H33&gt;0,G33=1),G33*H33,"")</f>
        <v/>
      </c>
      <c r="J33" s="53" t="str">
        <f>IF(H33&gt;0,$C$8*0.62*I33,"")</f>
        <v/>
      </c>
    </row>
    <row r="34" spans="1:10" ht="15">
      <c r="A34" s="7" t="s">
        <v>22</v>
      </c>
      <c r="B34" s="40" t="s">
        <v>115</v>
      </c>
      <c r="C34" s="41" t="s">
        <v>115</v>
      </c>
      <c r="D34" s="11"/>
      <c r="E34" s="12"/>
      <c r="F34" s="13"/>
      <c r="G34" s="54" t="str">
        <f aca="true" t="shared" si="0" ref="G34:G37">IF(OR(B34&lt;&gt;"---",B34="Select"),1,"")</f>
        <v/>
      </c>
      <c r="H34" s="37"/>
      <c r="I34" s="53"/>
      <c r="J34" s="53"/>
    </row>
    <row r="35" spans="1:10" ht="15">
      <c r="A35" s="7" t="s">
        <v>23</v>
      </c>
      <c r="B35" s="40" t="s">
        <v>115</v>
      </c>
      <c r="C35" s="41" t="s">
        <v>115</v>
      </c>
      <c r="D35" s="11"/>
      <c r="E35" s="12"/>
      <c r="F35" s="13"/>
      <c r="G35" s="54" t="str">
        <f t="shared" si="0"/>
        <v/>
      </c>
      <c r="H35" s="37"/>
      <c r="I35" s="53"/>
      <c r="J35" s="53"/>
    </row>
    <row r="36" spans="1:10" ht="15">
      <c r="A36" s="7" t="s">
        <v>24</v>
      </c>
      <c r="B36" s="40" t="s">
        <v>115</v>
      </c>
      <c r="C36" s="41" t="s">
        <v>115</v>
      </c>
      <c r="D36" s="11"/>
      <c r="E36" s="12"/>
      <c r="F36" s="13"/>
      <c r="G36" s="54" t="str">
        <f t="shared" si="0"/>
        <v/>
      </c>
      <c r="H36" s="37"/>
      <c r="I36" s="53"/>
      <c r="J36" s="53"/>
    </row>
    <row r="37" spans="1:10" ht="15">
      <c r="A37" s="7" t="s">
        <v>25</v>
      </c>
      <c r="B37" s="40" t="s">
        <v>115</v>
      </c>
      <c r="C37" s="41" t="s">
        <v>115</v>
      </c>
      <c r="D37" s="11"/>
      <c r="E37" s="12"/>
      <c r="F37" s="13"/>
      <c r="G37" s="54" t="str">
        <f t="shared" si="0"/>
        <v/>
      </c>
      <c r="H37" s="37"/>
      <c r="I37" s="53"/>
      <c r="J37" s="53"/>
    </row>
    <row r="38" spans="1:10" ht="3.6" customHeight="1">
      <c r="A38" s="18"/>
      <c r="B38" s="14"/>
      <c r="C38" s="14"/>
      <c r="D38" s="14"/>
      <c r="E38" s="14"/>
      <c r="F38" s="14"/>
      <c r="G38" s="22"/>
      <c r="H38" s="23"/>
      <c r="I38" s="24"/>
      <c r="J38" s="24"/>
    </row>
    <row r="39" spans="7:10" ht="15">
      <c r="G39" s="19" t="s">
        <v>29</v>
      </c>
      <c r="H39" s="55">
        <f>SUM(H33:H37)</f>
        <v>0</v>
      </c>
      <c r="I39" s="55">
        <f>SUM(I33:I37)</f>
        <v>0</v>
      </c>
      <c r="J39" s="24" t="str">
        <f aca="true" t="shared" si="1" ref="J39">IF(F39&gt;0,$C$8*0.62*I39,"")</f>
        <v/>
      </c>
    </row>
    <row r="40" spans="7:10" ht="6.6" customHeight="1">
      <c r="G40" s="19"/>
      <c r="H40" s="20"/>
      <c r="I40" s="20"/>
      <c r="J40" s="16"/>
    </row>
    <row r="41" spans="7:10" ht="15.6" customHeight="1">
      <c r="G41" s="19"/>
      <c r="H41" s="20"/>
      <c r="I41" s="17" t="s">
        <v>39</v>
      </c>
      <c r="J41" s="57">
        <f>H39+H29</f>
        <v>0</v>
      </c>
    </row>
    <row r="42" spans="9:10" ht="15.6" customHeight="1">
      <c r="I42" s="17" t="s">
        <v>34</v>
      </c>
      <c r="J42" s="58" t="e">
        <f ca="1">(I29+I39)/J41</f>
        <v>#DIV/0!</v>
      </c>
    </row>
    <row r="43" ht="6" customHeight="1">
      <c r="J43" s="28"/>
    </row>
    <row r="44" spans="9:10" ht="15">
      <c r="I44" s="6" t="s">
        <v>20</v>
      </c>
      <c r="J44" s="57">
        <f ca="1">SUM(J33:J37,J12:J26)</f>
        <v>0</v>
      </c>
    </row>
    <row r="45" spans="9:10" ht="15">
      <c r="I45" s="6" t="s">
        <v>35</v>
      </c>
      <c r="J45" s="57" t="str">
        <f>IF(I8="Residential",(C8*0.62*(((H29+H39)*0.55)+((1-0.55)*I39))),IF(I8="Non-Residential",(C8*0.62*(((H29+H39)*0.45)+((1-0.45)*I39))),""))</f>
        <v/>
      </c>
    </row>
    <row r="47" spans="1:6" ht="26.4" customHeight="1">
      <c r="A47" s="68" t="s">
        <v>121</v>
      </c>
      <c r="B47" s="68"/>
      <c r="C47" s="68"/>
      <c r="D47" s="68"/>
      <c r="E47" s="68"/>
      <c r="F47" s="68"/>
    </row>
  </sheetData>
  <sheetProtection algorithmName="SHA-512" hashValue="Jtm1XzckD6/4kXSB7kWI2sRqxOyCV9GP9tCMp+8QnFeeuUB5hQKpXW6KAlTfbsgREHsnnHNaGqN75ZlMVTKiig==" saltValue="ef7QNs7Di2tuQzV4G0d+6g==" spinCount="100000" sheet="1" scenarios="1" formatCells="0" formatColumns="0" formatRows="0" deleteRows="0"/>
  <mergeCells count="10">
    <mergeCell ref="A47:F47"/>
    <mergeCell ref="A1:J1"/>
    <mergeCell ref="A2:J2"/>
    <mergeCell ref="A5:J5"/>
    <mergeCell ref="A6:J6"/>
    <mergeCell ref="A32:J32"/>
    <mergeCell ref="A11:J11"/>
    <mergeCell ref="I8:J8"/>
    <mergeCell ref="A3:J3"/>
    <mergeCell ref="I7:J7"/>
  </mergeCells>
  <conditionalFormatting sqref="J30">
    <cfRule type="containsText" priority="1" dxfId="0" operator="containsText" text="Not">
      <formula>NOT(ISERROR(SEARCH("Not",J30)))</formula>
    </cfRule>
  </conditionalFormatting>
  <dataValidations count="11">
    <dataValidation type="list" allowBlank="1" showInputMessage="1" showErrorMessage="1" sqref="C38">
      <formula1>$D$2:$D$10</formula1>
    </dataValidation>
    <dataValidation type="list" allowBlank="1" showInputMessage="1" showErrorMessage="1" sqref="E27:E31">
      <formula1>$E$2:$E$7</formula1>
    </dataValidation>
    <dataValidation type="list" allowBlank="1" showInputMessage="1" showErrorMessage="1" sqref="B38">
      <formula1>$C$2:$C$10</formula1>
    </dataValidation>
    <dataValidation type="list" allowBlank="1" showInputMessage="1" showErrorMessage="1" sqref="C27:C31">
      <formula1>'Backup Data'!$E$2:$E$10</formula1>
    </dataValidation>
    <dataValidation type="list" allowBlank="1" showInputMessage="1" showErrorMessage="1" prompt="Select sector from the drop down list. " sqref="I8:J8">
      <formula1>'Backup Data'!$H$2:$H$5</formula1>
    </dataValidation>
    <dataValidation type="list" allowBlank="1" showInputMessage="1" showErrorMessage="1" prompt="Select a city from the drop down list. " sqref="C7">
      <formula1>'Backup Data'!$A$2:$A$55</formula1>
    </dataValidation>
    <dataValidation type="list" allowBlank="1" showInputMessage="1" showErrorMessage="1" prompt="Select hydrozone or planting description from drop down list." sqref="B12:B26">
      <formula1>'Backup Data'!$C$2:$C$9</formula1>
    </dataValidation>
    <dataValidation type="list" allowBlank="1" showInputMessage="1" showErrorMessage="1" prompt="Select irrigation method from drop down list." sqref="E12:E26">
      <formula1>'Backup Data'!$F$2:$F$12</formula1>
    </dataValidation>
    <dataValidation type="list" allowBlank="1" showInputMessage="1" showErrorMessage="1" sqref="B27:B31">
      <formula1>'Backup Data'!$C$2:$C$11</formula1>
    </dataValidation>
    <dataValidation type="list" allowBlank="1" showInputMessage="1" prompt="Select SLA from drop down list or type in description." sqref="B33:B37">
      <formula1>'Backup Data'!$I$2:$I$8</formula1>
    </dataValidation>
    <dataValidation type="list" allowBlank="1" showInputMessage="1" prompt="Select location from drop down list or type in description." sqref="C12:C26 C33:C37">
      <formula1>'Backup Data'!$E$2:$E$9</formula1>
    </dataValidation>
  </dataValidation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 topLeftCell="A1">
      <selection activeCell="F11" sqref="F11"/>
    </sheetView>
  </sheetViews>
  <sheetFormatPr defaultColWidth="9.140625" defaultRowHeight="15"/>
  <cols>
    <col min="1" max="1" width="20.7109375" style="62" bestFit="1" customWidth="1"/>
    <col min="2" max="2" width="11.57421875" style="64" customWidth="1"/>
    <col min="3" max="3" width="28.00390625" style="64" bestFit="1" customWidth="1"/>
    <col min="4" max="4" width="10.7109375" style="64" bestFit="1" customWidth="1"/>
    <col min="5" max="5" width="14.421875" style="62" customWidth="1"/>
    <col min="6" max="6" width="44.28125" style="62" bestFit="1" customWidth="1"/>
    <col min="7" max="7" width="12.28125" style="64" customWidth="1"/>
    <col min="8" max="8" width="19.421875" style="62" bestFit="1" customWidth="1"/>
    <col min="9" max="9" width="19.57421875" style="62" bestFit="1" customWidth="1"/>
    <col min="10" max="16384" width="8.8515625" style="62" customWidth="1"/>
  </cols>
  <sheetData>
    <row r="1" spans="1:9" s="60" customFormat="1" ht="15" thickBot="1">
      <c r="A1" s="60" t="s">
        <v>61</v>
      </c>
      <c r="B1" s="61" t="s">
        <v>2</v>
      </c>
      <c r="C1" s="61" t="s">
        <v>7</v>
      </c>
      <c r="D1" s="61" t="s">
        <v>54</v>
      </c>
      <c r="E1" s="60" t="s">
        <v>8</v>
      </c>
      <c r="F1" s="60" t="s">
        <v>16</v>
      </c>
      <c r="G1" s="61" t="s">
        <v>53</v>
      </c>
      <c r="H1" s="60" t="s">
        <v>31</v>
      </c>
      <c r="I1" s="60" t="s">
        <v>41</v>
      </c>
    </row>
    <row r="2" spans="1:9" ht="15" thickTop="1">
      <c r="A2" s="62" t="s">
        <v>15</v>
      </c>
      <c r="B2" s="63" t="s">
        <v>115</v>
      </c>
      <c r="C2" s="64" t="s">
        <v>15</v>
      </c>
      <c r="D2" s="63" t="s">
        <v>115</v>
      </c>
      <c r="E2" s="62" t="s">
        <v>15</v>
      </c>
      <c r="F2" s="62" t="s">
        <v>15</v>
      </c>
      <c r="G2" s="63" t="s">
        <v>115</v>
      </c>
      <c r="H2" s="62" t="s">
        <v>15</v>
      </c>
      <c r="I2" s="62" t="s">
        <v>15</v>
      </c>
    </row>
    <row r="3" spans="1:9" ht="15">
      <c r="A3" s="65" t="s">
        <v>115</v>
      </c>
      <c r="B3" s="63" t="s">
        <v>115</v>
      </c>
      <c r="C3" s="63" t="s">
        <v>115</v>
      </c>
      <c r="D3" s="63" t="s">
        <v>115</v>
      </c>
      <c r="E3" s="65" t="s">
        <v>115</v>
      </c>
      <c r="F3" s="65" t="s">
        <v>115</v>
      </c>
      <c r="G3" s="63" t="s">
        <v>115</v>
      </c>
      <c r="H3" s="65" t="s">
        <v>115</v>
      </c>
      <c r="I3" s="65" t="s">
        <v>115</v>
      </c>
    </row>
    <row r="4" spans="1:9" ht="15">
      <c r="A4" s="62" t="s">
        <v>62</v>
      </c>
      <c r="B4" s="66">
        <v>47.1019319844754</v>
      </c>
      <c r="C4" s="64" t="s">
        <v>55</v>
      </c>
      <c r="D4" s="64">
        <v>0.1</v>
      </c>
      <c r="E4" s="62" t="s">
        <v>9</v>
      </c>
      <c r="F4" s="62" t="s">
        <v>45</v>
      </c>
      <c r="G4" s="67">
        <v>0.71</v>
      </c>
      <c r="H4" s="62" t="s">
        <v>32</v>
      </c>
      <c r="I4" s="62" t="s">
        <v>116</v>
      </c>
    </row>
    <row r="5" spans="1:9" ht="15">
      <c r="A5" s="62" t="s">
        <v>63</v>
      </c>
      <c r="B5" s="66">
        <v>49.196977260998366</v>
      </c>
      <c r="C5" s="64" t="s">
        <v>56</v>
      </c>
      <c r="D5" s="64">
        <v>0.2</v>
      </c>
      <c r="E5" s="62" t="s">
        <v>10</v>
      </c>
      <c r="F5" s="62" t="s">
        <v>46</v>
      </c>
      <c r="G5" s="67">
        <v>0.73</v>
      </c>
      <c r="H5" s="62" t="s">
        <v>33</v>
      </c>
      <c r="I5" s="62" t="s">
        <v>117</v>
      </c>
    </row>
    <row r="6" spans="1:9" ht="15">
      <c r="A6" s="62" t="s">
        <v>64</v>
      </c>
      <c r="B6" s="66">
        <v>52.53566897838859</v>
      </c>
      <c r="C6" s="64" t="s">
        <v>57</v>
      </c>
      <c r="D6" s="64">
        <v>0.5</v>
      </c>
      <c r="E6" s="62" t="s">
        <v>11</v>
      </c>
      <c r="F6" s="62" t="s">
        <v>47</v>
      </c>
      <c r="G6" s="67">
        <v>0.76</v>
      </c>
      <c r="I6" s="62" t="s">
        <v>118</v>
      </c>
    </row>
    <row r="7" spans="1:9" ht="15">
      <c r="A7" s="62" t="s">
        <v>65</v>
      </c>
      <c r="B7" s="66">
        <v>44.356201883311044</v>
      </c>
      <c r="C7" s="64" t="s">
        <v>58</v>
      </c>
      <c r="D7" s="64">
        <v>0.8</v>
      </c>
      <c r="E7" s="62" t="s">
        <v>12</v>
      </c>
      <c r="F7" s="62" t="s">
        <v>48</v>
      </c>
      <c r="G7" s="67">
        <v>0.73</v>
      </c>
      <c r="I7" s="62" t="s">
        <v>119</v>
      </c>
    </row>
    <row r="8" spans="1:9" ht="15">
      <c r="A8" s="62" t="s">
        <v>66</v>
      </c>
      <c r="B8" s="66">
        <v>44.72426099128334</v>
      </c>
      <c r="C8" s="64" t="s">
        <v>14</v>
      </c>
      <c r="D8" s="64">
        <v>0.8</v>
      </c>
      <c r="E8" s="62" t="s">
        <v>13</v>
      </c>
      <c r="F8" s="62" t="s">
        <v>49</v>
      </c>
      <c r="G8" s="67">
        <v>0.76</v>
      </c>
      <c r="I8" s="62" t="s">
        <v>40</v>
      </c>
    </row>
    <row r="9" spans="1:7" ht="15">
      <c r="A9" s="62" t="s">
        <v>67</v>
      </c>
      <c r="B9" s="66">
        <v>51.764510885241044</v>
      </c>
      <c r="C9" s="64" t="s">
        <v>59</v>
      </c>
      <c r="D9" s="64">
        <v>1</v>
      </c>
      <c r="E9" s="62" t="s">
        <v>40</v>
      </c>
      <c r="F9" s="62" t="s">
        <v>50</v>
      </c>
      <c r="G9" s="67">
        <v>0.77</v>
      </c>
    </row>
    <row r="10" spans="1:7" ht="15">
      <c r="A10" s="62" t="s">
        <v>68</v>
      </c>
      <c r="B10" s="66">
        <v>48.36078052427309</v>
      </c>
      <c r="F10" s="62" t="s">
        <v>51</v>
      </c>
      <c r="G10" s="67">
        <v>0.81</v>
      </c>
    </row>
    <row r="11" spans="1:7" ht="15">
      <c r="A11" s="62" t="s">
        <v>69</v>
      </c>
      <c r="B11" s="66">
        <v>45.40601896036141</v>
      </c>
      <c r="F11" s="62" t="s">
        <v>52</v>
      </c>
      <c r="G11" s="67">
        <v>0.81</v>
      </c>
    </row>
    <row r="12" spans="1:7" ht="15">
      <c r="A12" s="62" t="s">
        <v>70</v>
      </c>
      <c r="B12" s="66">
        <v>44.900844308710326</v>
      </c>
      <c r="F12" s="62" t="s">
        <v>114</v>
      </c>
      <c r="G12" s="64">
        <v>1</v>
      </c>
    </row>
    <row r="13" spans="1:2" ht="15">
      <c r="A13" s="62" t="s">
        <v>71</v>
      </c>
      <c r="B13" s="66">
        <v>45.60306785646117</v>
      </c>
    </row>
    <row r="14" spans="1:2" ht="15">
      <c r="A14" s="62" t="s">
        <v>72</v>
      </c>
      <c r="B14" s="66">
        <v>49.84737099955464</v>
      </c>
    </row>
    <row r="15" spans="1:2" ht="15">
      <c r="A15" s="62" t="s">
        <v>73</v>
      </c>
      <c r="B15" s="66">
        <v>47.15835496596045</v>
      </c>
    </row>
    <row r="16" spans="1:2" ht="15">
      <c r="A16" s="62" t="s">
        <v>74</v>
      </c>
      <c r="B16" s="66">
        <v>45.0893083921868</v>
      </c>
    </row>
    <row r="17" spans="1:2" ht="15">
      <c r="A17" s="62" t="s">
        <v>75</v>
      </c>
      <c r="B17" s="66">
        <v>50.74137308858773</v>
      </c>
    </row>
    <row r="18" spans="1:2" ht="15">
      <c r="A18" s="62" t="s">
        <v>76</v>
      </c>
      <c r="B18" s="66">
        <v>50.074647833556035</v>
      </c>
    </row>
    <row r="19" spans="1:2" ht="15">
      <c r="A19" s="62" t="s">
        <v>77</v>
      </c>
      <c r="B19" s="66">
        <v>46.04830698182437</v>
      </c>
    </row>
    <row r="20" spans="1:2" ht="15">
      <c r="A20" s="62" t="s">
        <v>78</v>
      </c>
      <c r="B20" s="66">
        <v>49.661044582829646</v>
      </c>
    </row>
    <row r="21" spans="1:2" ht="15">
      <c r="A21" s="62" t="s">
        <v>79</v>
      </c>
      <c r="B21" s="66">
        <v>47.16216175690866</v>
      </c>
    </row>
    <row r="22" spans="1:2" ht="15">
      <c r="A22" s="62" t="s">
        <v>80</v>
      </c>
      <c r="B22" s="66">
        <v>44.99139000233295</v>
      </c>
    </row>
    <row r="23" spans="1:2" ht="15">
      <c r="A23" s="62" t="s">
        <v>81</v>
      </c>
      <c r="B23" s="66">
        <v>49.455530741659786</v>
      </c>
    </row>
    <row r="24" spans="1:2" ht="15">
      <c r="A24" s="62" t="s">
        <v>82</v>
      </c>
      <c r="B24" s="66">
        <v>47.89109446247165</v>
      </c>
    </row>
    <row r="25" spans="1:2" ht="15">
      <c r="A25" s="62" t="s">
        <v>83</v>
      </c>
      <c r="B25" s="66">
        <v>50.38079118152319</v>
      </c>
    </row>
    <row r="26" spans="1:2" ht="15">
      <c r="A26" s="62" t="s">
        <v>84</v>
      </c>
      <c r="B26" s="66">
        <v>47.78361837500796</v>
      </c>
    </row>
    <row r="27" spans="1:2" ht="15">
      <c r="A27" s="62" t="s">
        <v>85</v>
      </c>
      <c r="B27" s="66">
        <v>48.356534962142916</v>
      </c>
    </row>
    <row r="28" spans="1:2" ht="15">
      <c r="A28" s="62" t="s">
        <v>86</v>
      </c>
      <c r="B28" s="66">
        <v>46.540289495450814</v>
      </c>
    </row>
    <row r="29" spans="1:2" ht="15">
      <c r="A29" s="62" t="s">
        <v>87</v>
      </c>
      <c r="B29" s="66">
        <v>48.356534962142916</v>
      </c>
    </row>
    <row r="30" spans="1:2" ht="15">
      <c r="A30" s="62" t="s">
        <v>88</v>
      </c>
      <c r="B30" s="66">
        <v>46.540289495450814</v>
      </c>
    </row>
    <row r="31" spans="1:2" ht="15">
      <c r="A31" s="62" t="s">
        <v>89</v>
      </c>
      <c r="B31" s="66">
        <v>48.04994719093976</v>
      </c>
    </row>
    <row r="32" spans="1:2" ht="15">
      <c r="A32" s="62" t="s">
        <v>90</v>
      </c>
      <c r="B32" s="66">
        <v>49.166172933765964</v>
      </c>
    </row>
    <row r="33" spans="1:2" ht="15">
      <c r="A33" s="62" t="s">
        <v>91</v>
      </c>
      <c r="B33" s="66">
        <v>44.40934434052301</v>
      </c>
    </row>
    <row r="34" spans="1:2" ht="15">
      <c r="A34" s="62" t="s">
        <v>92</v>
      </c>
      <c r="B34" s="66">
        <v>46.36166412165173</v>
      </c>
    </row>
    <row r="35" spans="1:2" ht="15">
      <c r="A35" s="62" t="s">
        <v>93</v>
      </c>
      <c r="B35" s="66">
        <v>46.50687472163901</v>
      </c>
    </row>
    <row r="36" spans="1:2" ht="15">
      <c r="A36" s="62" t="s">
        <v>94</v>
      </c>
      <c r="B36" s="66">
        <v>48.899777788382025</v>
      </c>
    </row>
    <row r="37" spans="1:2" ht="15">
      <c r="A37" s="62" t="s">
        <v>95</v>
      </c>
      <c r="B37" s="66">
        <v>45.0893083921868</v>
      </c>
    </row>
    <row r="38" spans="1:2" ht="15">
      <c r="A38" s="62" t="s">
        <v>96</v>
      </c>
      <c r="B38" s="66">
        <v>45.409223770439674</v>
      </c>
    </row>
    <row r="39" spans="1:2" ht="15">
      <c r="A39" s="62" t="s">
        <v>97</v>
      </c>
      <c r="B39" s="66">
        <v>49.74049834361945</v>
      </c>
    </row>
    <row r="40" spans="1:2" ht="15">
      <c r="A40" s="62" t="s">
        <v>98</v>
      </c>
      <c r="B40" s="66">
        <v>50.85618431210367</v>
      </c>
    </row>
    <row r="41" spans="1:2" ht="15">
      <c r="A41" s="62" t="s">
        <v>99</v>
      </c>
      <c r="B41" s="66">
        <v>49.54506362537382</v>
      </c>
    </row>
    <row r="42" spans="1:2" ht="15">
      <c r="A42" s="62" t="s">
        <v>100</v>
      </c>
      <c r="B42" s="66">
        <v>46.36166412165173</v>
      </c>
    </row>
    <row r="43" spans="1:2" ht="15">
      <c r="A43" s="62" t="s">
        <v>101</v>
      </c>
      <c r="B43" s="66">
        <v>46.40471511738883</v>
      </c>
    </row>
    <row r="44" spans="1:2" ht="15">
      <c r="A44" s="62" t="s">
        <v>102</v>
      </c>
      <c r="B44" s="66">
        <v>48.81875898708407</v>
      </c>
    </row>
    <row r="45" spans="1:2" ht="15">
      <c r="A45" s="62" t="s">
        <v>103</v>
      </c>
      <c r="B45" s="66">
        <v>47.82748977752329</v>
      </c>
    </row>
    <row r="46" spans="1:2" ht="15">
      <c r="A46" s="62" t="s">
        <v>104</v>
      </c>
      <c r="B46" s="66">
        <v>45.418580836037435</v>
      </c>
    </row>
    <row r="47" spans="1:2" ht="15">
      <c r="A47" s="62" t="s">
        <v>105</v>
      </c>
      <c r="B47" s="66">
        <v>50.97964433416047</v>
      </c>
    </row>
    <row r="48" spans="1:2" ht="15">
      <c r="A48" s="62" t="s">
        <v>106</v>
      </c>
      <c r="B48" s="66">
        <v>47.39667843736083</v>
      </c>
    </row>
    <row r="49" spans="1:2" ht="15">
      <c r="A49" s="62" t="s">
        <v>107</v>
      </c>
      <c r="B49" s="66">
        <v>44.997525291086106</v>
      </c>
    </row>
    <row r="50" spans="1:2" ht="15">
      <c r="A50" s="62" t="s">
        <v>108</v>
      </c>
      <c r="B50" s="66">
        <v>44.997525291086106</v>
      </c>
    </row>
    <row r="51" spans="1:2" ht="15">
      <c r="A51" s="62" t="s">
        <v>109</v>
      </c>
      <c r="B51" s="66">
        <v>49.84737099955464</v>
      </c>
    </row>
    <row r="52" spans="1:2" ht="15">
      <c r="A52" s="62" t="s">
        <v>110</v>
      </c>
      <c r="B52" s="66">
        <v>49.17815047931117</v>
      </c>
    </row>
    <row r="53" spans="1:2" ht="15">
      <c r="A53" s="62" t="s">
        <v>111</v>
      </c>
      <c r="B53" s="66">
        <v>50.81221214820471</v>
      </c>
    </row>
    <row r="54" spans="1:2" ht="15">
      <c r="A54" s="62" t="s">
        <v>112</v>
      </c>
      <c r="B54" s="66">
        <v>46.46362919132152</v>
      </c>
    </row>
    <row r="55" spans="1:2" ht="15">
      <c r="A55" s="62" t="s">
        <v>113</v>
      </c>
      <c r="B55" s="66">
        <v>53.082219868083385</v>
      </c>
    </row>
  </sheetData>
  <sheetProtection algorithmName="SHA-512" hashValue="uLNayFSsF5jSpi8dgH2Ae9LFnStbfBhWPa7qdMUT9or4tilrGhJ1erdowACLLJobwO3IXQ9f2/kom0Rm7xocuQ==" saltValue="L/9qzp/7bsay6NJDA9UcQw==" spinCount="100000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Baum-Haley</dc:creator>
  <cp:keywords/>
  <dc:description/>
  <cp:lastModifiedBy>Melissa Baum-Haley</cp:lastModifiedBy>
  <cp:lastPrinted>2015-11-05T07:25:33Z</cp:lastPrinted>
  <dcterms:created xsi:type="dcterms:W3CDTF">2015-08-18T20:10:21Z</dcterms:created>
  <dcterms:modified xsi:type="dcterms:W3CDTF">2015-11-05T07:27:01Z</dcterms:modified>
  <cp:category/>
  <cp:version/>
  <cp:contentType/>
  <cp:contentStatus/>
</cp:coreProperties>
</file>